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une.jesi.an.it\UfficiServizi\Sociali\Servizi Disabilita\Servizio trasporto\2023-2025\TRASPORTO SOCIALE 2023\coprogettazione ASP\1. AVVISO E ALLEGATI\"/>
    </mc:Choice>
  </mc:AlternateContent>
  <xr:revisionPtr revIDLastSave="0" documentId="13_ncr:1_{F7D132DF-88CB-44FC-AD13-0AB46D53C4E1}" xr6:coauthVersionLast="47" xr6:coauthVersionMax="47" xr10:uidLastSave="{00000000-0000-0000-0000-000000000000}"/>
  <bookViews>
    <workbookView xWindow="-120" yWindow="-120" windowWidth="29040" windowHeight="15720" xr2:uid="{3D515CDF-8272-494F-9634-0200F5B54DED}"/>
  </bookViews>
  <sheets>
    <sheet name="ALL.4_PFP_NOME ENTE" sheetId="1" r:id="rId1"/>
  </sheets>
  <definedNames>
    <definedName name="_xlnm.Print_Area" localSheetId="0">'ALL.4_PFP_NOME ENTE'!$A$1:$R$44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1" l="1"/>
  <c r="L25" i="1"/>
  <c r="M23" i="1"/>
  <c r="R22" i="1"/>
  <c r="L22" i="1"/>
  <c r="R21" i="1"/>
  <c r="L21" i="1"/>
  <c r="R20" i="1"/>
  <c r="L20" i="1"/>
  <c r="R19" i="1"/>
  <c r="L19" i="1"/>
  <c r="J14" i="1"/>
  <c r="E14" i="1"/>
  <c r="B14" i="1"/>
  <c r="L13" i="1"/>
  <c r="K13" i="1"/>
  <c r="R13" i="1" s="1"/>
  <c r="L12" i="1"/>
  <c r="K12" i="1"/>
  <c r="R12" i="1" s="1"/>
  <c r="L11" i="1"/>
  <c r="K11" i="1"/>
  <c r="R11" i="1" s="1"/>
  <c r="L10" i="1"/>
  <c r="K10" i="1"/>
  <c r="R10" i="1" s="1"/>
  <c r="L9" i="1"/>
  <c r="K9" i="1"/>
  <c r="R9" i="1" s="1"/>
  <c r="L8" i="1"/>
  <c r="K8" i="1"/>
  <c r="R8" i="1" s="1"/>
  <c r="L5" i="1"/>
  <c r="L14" i="1" s="1"/>
  <c r="K5" i="1"/>
  <c r="R5" i="1" s="1"/>
  <c r="R14" i="1" l="1"/>
  <c r="R15" i="1" s="1"/>
  <c r="L30" i="1"/>
  <c r="L31" i="1" s="1"/>
  <c r="L32" i="1" s="1"/>
  <c r="K14" i="1"/>
  <c r="L15" i="1" s="1"/>
  <c r="R3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ROMAGNOLI Gloria</author>
  </authors>
  <commentList>
    <comment ref="F11" authorId="0" shapeId="0" xr:uid="{24FF61C7-7A2A-408D-815E-F8841498D679}">
      <text>
        <r>
          <rPr>
            <b/>
            <sz val="9"/>
            <color indexed="81"/>
            <rFont val="Tahoma"/>
            <family val="2"/>
          </rPr>
          <t>ROMAGNOLI Gloria:</t>
        </r>
        <r>
          <rPr>
            <sz val="9"/>
            <color indexed="81"/>
            <rFont val="Tahoma"/>
            <family val="2"/>
          </rPr>
          <t xml:space="preserve">
NON FA PAUSA PRANZO ORARI NON COINCIDENTI CON BOROCCI
</t>
        </r>
      </text>
    </comment>
    <comment ref="F12" authorId="0" shapeId="0" xr:uid="{7CD0AEA1-2B39-4B28-B147-ABE68E802D9B}">
      <text>
        <r>
          <rPr>
            <b/>
            <sz val="9"/>
            <color indexed="81"/>
            <rFont val="Tahoma"/>
            <family val="2"/>
          </rPr>
          <t>ROMAGNOLI Gloria:</t>
        </r>
        <r>
          <rPr>
            <sz val="9"/>
            <color indexed="81"/>
            <rFont val="Tahoma"/>
            <family val="2"/>
          </rPr>
          <t xml:space="preserve">
NON FA PAUSA PRANZO. ORARIO NON COINCIDENTE CO DAVID FRANCESCA
</t>
        </r>
      </text>
    </comment>
  </commentList>
</comments>
</file>

<file path=xl/sharedStrings.xml><?xml version="1.0" encoding="utf-8"?>
<sst xmlns="http://schemas.openxmlformats.org/spreadsheetml/2006/main" count="51" uniqueCount="49">
  <si>
    <t>dati ASP AMBITO 9 non modificabili</t>
  </si>
  <si>
    <t>dati DA COMPILARE per piano finanziario preliminare</t>
  </si>
  <si>
    <t>TIPOLOGIA SERVIZIO</t>
  </si>
  <si>
    <t>NUMERO UTENTI</t>
  </si>
  <si>
    <t>COMUNE DI PARTENZA (RESIDENZA/DOMICILIO UTENTE)</t>
  </si>
  <si>
    <t xml:space="preserve"> PUNTO DI ARRIVO </t>
  </si>
  <si>
    <t>KM A TRATTA
(DA PARTENZA A ARRIVO)</t>
  </si>
  <si>
    <t>N.SPOSTAMENTI AL GIORNO (senza considerare la sede del sogg. Att.)</t>
  </si>
  <si>
    <t xml:space="preserve">N. GIORNI DI FREQUENZA A SETTIMANA </t>
  </si>
  <si>
    <t>SETTIMANE ANNUE</t>
  </si>
  <si>
    <t>COSTO GIORNALIERO AL KM (TARIFFE ACI)</t>
  </si>
  <si>
    <t>N.MAX VOLONTARI IMPIEGABILI 
(€ 150 a volontario al mese)</t>
  </si>
  <si>
    <t>KM PREVISTI
 1 ANNO</t>
  </si>
  <si>
    <t>TOT. SPESA PREVISTA 
1 ANNO ASP AMBITO 9</t>
  </si>
  <si>
    <t>ALTRI COSTI 1
___________</t>
  </si>
  <si>
    <t>ALTRI COSTI 2
___________</t>
  </si>
  <si>
    <t>ALTRI COSTI 3
___________</t>
  </si>
  <si>
    <t>ALTRI COSTI 4
___________</t>
  </si>
  <si>
    <t>ALTRI COSTI 5
___________</t>
  </si>
  <si>
    <t>TOT. SPESA PREVISTA 
1 ANNO DA SOGG. ATTUATORE</t>
  </si>
  <si>
    <t>a) CSER</t>
  </si>
  <si>
    <t>STAFFOLO  (AN)</t>
  </si>
  <si>
    <r>
      <t xml:space="preserve">"IL CORTILE" - VIA CORINALDESE, 54 CORINALDO (AN) - </t>
    </r>
    <r>
      <rPr>
        <b/>
        <i/>
        <u/>
        <sz val="11"/>
        <rFont val="Calibri"/>
        <family val="2"/>
        <scheme val="minor"/>
      </rPr>
      <t>AUSPICABILE TRASPORTO DI GRUPPO PER MEDESIMA DESTINAZIONE</t>
    </r>
  </si>
  <si>
    <t>SANTA M. NUOVA / JESI  (AN)</t>
  </si>
  <si>
    <t>JESI  (AN)</t>
  </si>
  <si>
    <t>CUPRAMONTANA  (AN)</t>
  </si>
  <si>
    <t>"IL CORTILE"(LA BUONA NOVELLA) - VIA GENTILE, 26 FABRIANO (AN)</t>
  </si>
  <si>
    <t>CASTELPLANIO (AN)</t>
  </si>
  <si>
    <t>CSER DE COCCIO JESI (AN) - CORSO MATTEOTTI, 48 JESI (AN)</t>
  </si>
  <si>
    <t>b) LAVORO</t>
  </si>
  <si>
    <t xml:space="preserve"> JESI (AN)</t>
  </si>
  <si>
    <t>JESI (AN)</t>
  </si>
  <si>
    <t>c) SCUOLA</t>
  </si>
  <si>
    <t xml:space="preserve"> CASTELBELLNO (AN)</t>
  </si>
  <si>
    <t>SCUOLA Pianello Vallesina di Monte Roberto (AN)</t>
  </si>
  <si>
    <t>SCUOLA Jesi (AN)</t>
  </si>
  <si>
    <t>TOTALI</t>
  </si>
  <si>
    <t>RIMBORSO AL KM UNITARIO NETTO</t>
  </si>
  <si>
    <t>RIMBORSO AL KM UNITARIO COMPLESSIVO</t>
  </si>
  <si>
    <t>PERCENTUALE EVENTUALMENTE RICONOSCIUTA PER ULTERIORI COSTI (DA DETTAGLIARE IN MODO ESPLICITO)</t>
  </si>
  <si>
    <t>IMPORTO DEGLI ULTERIORI COSTI ANNUI RICONOSCIBILI FINO ALLA CONCORRENZA DEL 18%</t>
  </si>
  <si>
    <t>TOTALE MASSIMO AMMISSIBILE DI SPESA ANNUA (COMPRENSIVO DEL 18% RELATIVO A COSTI DA DETTAGLIARE )</t>
  </si>
  <si>
    <t>RIMBORSO AL KM UNITARIO LORDO/MASSIMO (COMPRENSIVO DEL RICONOSCIMENTO DI UNA QUOTA PARI AL 18% DI COSTI DA DETTAGLIARE)</t>
  </si>
  <si>
    <t>CONTROVERIFICA AI FINI DELL'AMMISSIBILITA' DELLA SPESA:</t>
  </si>
  <si>
    <t>NOTE PER LA COMPILAZIONE DELLA TABELLA</t>
  </si>
  <si>
    <r>
      <rPr>
        <b/>
        <sz val="11"/>
        <color theme="1"/>
        <rFont val="Calibri"/>
        <family val="2"/>
        <scheme val="minor"/>
      </rPr>
      <t xml:space="preserve">1) </t>
    </r>
    <r>
      <rPr>
        <sz val="11"/>
        <color theme="1"/>
        <rFont val="Calibri"/>
        <family val="2"/>
        <scheme val="minor"/>
      </rPr>
      <t>specificare per ciascuna colonna "ALTRI COSTI", nel titolo della stessa, quale sia la spesa riferibile e poi dettagliarla nel campo note previsto riportato nel piano finanziario ALLEGATO 4</t>
    </r>
  </si>
  <si>
    <r>
      <t xml:space="preserve">2) </t>
    </r>
    <r>
      <rPr>
        <sz val="11"/>
        <color theme="1"/>
        <rFont val="Calibri"/>
        <family val="2"/>
        <scheme val="minor"/>
      </rPr>
      <t>Tutte le spese devono essere ammissibili e rendicontabili secondo quanto previsto dalla normativa vigente (D.LGS. 117/2017)</t>
    </r>
  </si>
  <si>
    <t>ALL.4_PIANO FINANZIARIO PRELIMINARE_PFP - servizio trasporto sociale - periodo 01/08/2023 - 31/07/2025</t>
  </si>
  <si>
    <r>
      <t>3)</t>
    </r>
    <r>
      <rPr>
        <sz val="11"/>
        <color theme="1"/>
        <rFont val="Calibri"/>
        <family val="2"/>
        <scheme val="minor"/>
      </rPr>
      <t xml:space="preserve"> Il totale ammissibile non deve superare il limite massimo (18%) stabilito nell'Avviso come indicato agli artt. 4 e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</si>
</sst>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_-* #,##0.000\ &quot;€&quot;_-;\-* #,##0.0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  <xf numFmtId="44" fontId="9" fillId="0" borderId="13" xfId="0" applyNumberFormat="1" applyFont="1" applyBorder="1" applyAlignment="1">
      <alignment horizontal="center" vertical="center"/>
    </xf>
    <xf numFmtId="44" fontId="9" fillId="0" borderId="11" xfId="0" applyNumberFormat="1" applyFont="1" applyBorder="1" applyAlignment="1">
      <alignment horizontal="center" vertical="center"/>
    </xf>
    <xf numFmtId="44" fontId="9" fillId="0" borderId="12" xfId="0" applyNumberFormat="1" applyFont="1" applyBorder="1" applyAlignment="1">
      <alignment horizontal="center" vertical="center"/>
    </xf>
    <xf numFmtId="44" fontId="9" fillId="0" borderId="14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/>
    </xf>
    <xf numFmtId="164" fontId="0" fillId="0" borderId="17" xfId="1" applyNumberFormat="1" applyFont="1" applyFill="1" applyBorder="1" applyAlignment="1">
      <alignment horizontal="center" vertical="center"/>
    </xf>
    <xf numFmtId="44" fontId="9" fillId="0" borderId="18" xfId="0" applyNumberFormat="1" applyFont="1" applyBorder="1" applyAlignment="1">
      <alignment horizontal="center" vertical="center"/>
    </xf>
    <xf numFmtId="44" fontId="9" fillId="0" borderId="16" xfId="0" applyNumberFormat="1" applyFont="1" applyBorder="1" applyAlignment="1">
      <alignment horizontal="center" vertical="center"/>
    </xf>
    <xf numFmtId="44" fontId="9" fillId="0" borderId="17" xfId="0" applyNumberFormat="1" applyFont="1" applyBorder="1" applyAlignment="1">
      <alignment horizontal="center" vertical="center"/>
    </xf>
    <xf numFmtId="44" fontId="9" fillId="0" borderId="19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164" fontId="0" fillId="0" borderId="22" xfId="1" applyNumberFormat="1" applyFont="1" applyFill="1" applyBorder="1" applyAlignment="1">
      <alignment horizontal="center" vertical="center"/>
    </xf>
    <xf numFmtId="44" fontId="9" fillId="0" borderId="23" xfId="0" applyNumberFormat="1" applyFont="1" applyBorder="1" applyAlignment="1">
      <alignment horizontal="center" vertical="center"/>
    </xf>
    <xf numFmtId="44" fontId="9" fillId="0" borderId="21" xfId="0" applyNumberFormat="1" applyFont="1" applyBorder="1" applyAlignment="1">
      <alignment horizontal="center" vertical="center"/>
    </xf>
    <xf numFmtId="44" fontId="9" fillId="0" borderId="22" xfId="0" applyNumberFormat="1" applyFont="1" applyBorder="1" applyAlignment="1">
      <alignment horizontal="center" vertical="center"/>
    </xf>
    <xf numFmtId="44" fontId="9" fillId="0" borderId="24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10" fillId="4" borderId="27" xfId="0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44" fontId="12" fillId="4" borderId="1" xfId="0" applyNumberFormat="1" applyFont="1" applyFill="1" applyBorder="1" applyAlignment="1">
      <alignment vertical="center"/>
    </xf>
    <xf numFmtId="44" fontId="12" fillId="0" borderId="27" xfId="0" applyNumberFormat="1" applyFont="1" applyBorder="1" applyAlignment="1">
      <alignment vertical="center"/>
    </xf>
    <xf numFmtId="44" fontId="12" fillId="4" borderId="27" xfId="0" applyNumberFormat="1" applyFont="1" applyFill="1" applyBorder="1" applyAlignment="1">
      <alignment vertical="center"/>
    </xf>
    <xf numFmtId="44" fontId="12" fillId="2" borderId="27" xfId="0" applyNumberFormat="1" applyFont="1" applyFill="1" applyBorder="1" applyAlignment="1">
      <alignment vertical="center"/>
    </xf>
    <xf numFmtId="44" fontId="12" fillId="3" borderId="27" xfId="0" applyNumberFormat="1" applyFont="1" applyFill="1" applyBorder="1" applyAlignment="1">
      <alignment vertical="center"/>
    </xf>
    <xf numFmtId="9" fontId="3" fillId="0" borderId="27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3" borderId="28" xfId="0" applyFon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44" fontId="13" fillId="0" borderId="0" xfId="1" applyFont="1" applyAlignment="1">
      <alignment vertical="center"/>
    </xf>
    <xf numFmtId="0" fontId="0" fillId="0" borderId="30" xfId="0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165" fontId="14" fillId="5" borderId="30" xfId="0" applyNumberFormat="1" applyFont="1" applyFill="1" applyBorder="1" applyAlignment="1">
      <alignment vertical="center"/>
    </xf>
    <xf numFmtId="165" fontId="2" fillId="5" borderId="30" xfId="0" applyNumberFormat="1" applyFont="1" applyFill="1" applyBorder="1" applyAlignment="1">
      <alignment vertical="center"/>
    </xf>
    <xf numFmtId="44" fontId="3" fillId="0" borderId="27" xfId="0" applyNumberFormat="1" applyFont="1" applyBorder="1" applyAlignment="1">
      <alignment vertical="center"/>
    </xf>
    <xf numFmtId="44" fontId="0" fillId="0" borderId="27" xfId="0" applyNumberFormat="1" applyBorder="1" applyAlignment="1">
      <alignment vertical="center"/>
    </xf>
    <xf numFmtId="0" fontId="3" fillId="6" borderId="0" xfId="0" applyFont="1" applyFill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9" fillId="0" borderId="12" xfId="0" applyNumberFormat="1" applyFont="1" applyBorder="1" applyAlignment="1">
      <alignment horizontal="center" vertical="center"/>
    </xf>
    <xf numFmtId="44" fontId="9" fillId="0" borderId="17" xfId="0" applyNumberFormat="1" applyFont="1" applyBorder="1" applyAlignment="1">
      <alignment horizontal="center" vertical="center"/>
    </xf>
    <xf numFmtId="44" fontId="9" fillId="0" borderId="14" xfId="0" applyNumberFormat="1" applyFont="1" applyBorder="1" applyAlignment="1">
      <alignment horizontal="center" vertical="center"/>
    </xf>
    <xf numFmtId="44" fontId="9" fillId="0" borderId="19" xfId="0" applyNumberFormat="1" applyFont="1" applyBorder="1" applyAlignment="1">
      <alignment horizontal="center" vertical="center"/>
    </xf>
    <xf numFmtId="44" fontId="9" fillId="0" borderId="13" xfId="0" applyNumberFormat="1" applyFont="1" applyBorder="1" applyAlignment="1">
      <alignment horizontal="center" vertical="center"/>
    </xf>
    <xf numFmtId="44" fontId="9" fillId="0" borderId="18" xfId="0" applyNumberFormat="1" applyFont="1" applyBorder="1" applyAlignment="1">
      <alignment horizontal="center" vertical="center"/>
    </xf>
    <xf numFmtId="44" fontId="9" fillId="0" borderId="11" xfId="0" applyNumberFormat="1" applyFont="1" applyBorder="1" applyAlignment="1">
      <alignment horizontal="center" vertical="center"/>
    </xf>
    <xf numFmtId="44" fontId="9" fillId="0" borderId="1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164" fontId="0" fillId="0" borderId="12" xfId="1" applyNumberFormat="1" applyFont="1" applyFill="1" applyBorder="1" applyAlignment="1">
      <alignment horizontal="center" vertical="center"/>
    </xf>
    <xf numFmtId="164" fontId="0" fillId="0" borderId="17" xfId="1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64F52-DA58-4CAE-B6BB-AEB662C943AC}">
  <sheetPr>
    <pageSetUpPr fitToPage="1"/>
  </sheetPr>
  <dimension ref="A1:X45"/>
  <sheetViews>
    <sheetView tabSelected="1" topLeftCell="A5" zoomScale="80" zoomScaleNormal="80" workbookViewId="0">
      <selection activeCell="A41" sqref="A41"/>
    </sheetView>
  </sheetViews>
  <sheetFormatPr defaultRowHeight="15" x14ac:dyDescent="0.25"/>
  <cols>
    <col min="1" max="1" width="13.85546875" style="2" customWidth="1"/>
    <col min="2" max="2" width="10.5703125" style="2" customWidth="1"/>
    <col min="3" max="3" width="31.28515625" style="2" customWidth="1"/>
    <col min="4" max="4" width="38.28515625" style="2" customWidth="1"/>
    <col min="5" max="10" width="18.28515625" style="2" customWidth="1"/>
    <col min="11" max="11" width="15.7109375" style="2" customWidth="1"/>
    <col min="12" max="12" width="17" style="2" customWidth="1"/>
    <col min="13" max="17" width="18.7109375" style="2" customWidth="1"/>
    <col min="18" max="18" width="17" style="2" customWidth="1"/>
    <col min="19" max="16384" width="9.140625" style="2"/>
  </cols>
  <sheetData>
    <row r="1" spans="1:24" ht="27" thickBot="1" x14ac:dyDescent="0.3">
      <c r="A1" s="68" t="s">
        <v>47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70"/>
      <c r="S1" s="1"/>
      <c r="T1" s="1"/>
      <c r="U1" s="1"/>
      <c r="V1" s="1"/>
      <c r="W1" s="1"/>
      <c r="X1" s="1"/>
    </row>
    <row r="2" spans="1:24" ht="27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"/>
      <c r="T2" s="1"/>
      <c r="U2" s="1"/>
      <c r="V2" s="1"/>
      <c r="W2" s="1"/>
      <c r="X2" s="1"/>
    </row>
    <row r="3" spans="1:24" ht="21.75" thickBot="1" x14ac:dyDescent="0.3">
      <c r="A3" s="71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3" t="s">
        <v>1</v>
      </c>
      <c r="N3" s="74"/>
      <c r="O3" s="74"/>
      <c r="P3" s="74"/>
      <c r="Q3" s="74"/>
      <c r="R3" s="75"/>
      <c r="S3" s="1"/>
      <c r="T3" s="1"/>
      <c r="U3" s="1"/>
      <c r="V3" s="1"/>
      <c r="W3" s="1"/>
      <c r="X3" s="1"/>
    </row>
    <row r="4" spans="1:24" s="1" customFormat="1" ht="75.75" thickBot="1" x14ac:dyDescent="0.3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8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10" t="s">
        <v>19</v>
      </c>
    </row>
    <row r="5" spans="1:24" ht="27" customHeight="1" x14ac:dyDescent="0.25">
      <c r="A5" s="76" t="s">
        <v>20</v>
      </c>
      <c r="B5" s="79">
        <v>4</v>
      </c>
      <c r="C5" s="11" t="s">
        <v>21</v>
      </c>
      <c r="D5" s="81" t="s">
        <v>22</v>
      </c>
      <c r="E5" s="83">
        <v>103</v>
      </c>
      <c r="F5" s="83">
        <v>4</v>
      </c>
      <c r="G5" s="83">
        <v>5</v>
      </c>
      <c r="H5" s="83">
        <v>50</v>
      </c>
      <c r="I5" s="107">
        <v>0.53339999999999999</v>
      </c>
      <c r="J5" s="83">
        <v>16</v>
      </c>
      <c r="K5" s="83">
        <f>(E5*F5*G5*H5)</f>
        <v>103000</v>
      </c>
      <c r="L5" s="89">
        <f>(E5*F5*G5*H5*I5)+(J5*12*150)</f>
        <v>83740.2</v>
      </c>
      <c r="M5" s="91"/>
      <c r="N5" s="85"/>
      <c r="O5" s="85"/>
      <c r="P5" s="85"/>
      <c r="Q5" s="85"/>
      <c r="R5" s="87">
        <f>(K5*L5*M5*N5*O5)+(P5*12*150)</f>
        <v>0</v>
      </c>
    </row>
    <row r="6" spans="1:24" ht="27" customHeight="1" x14ac:dyDescent="0.25">
      <c r="A6" s="77"/>
      <c r="B6" s="80"/>
      <c r="C6" s="19" t="s">
        <v>23</v>
      </c>
      <c r="D6" s="82"/>
      <c r="E6" s="84"/>
      <c r="F6" s="84"/>
      <c r="G6" s="84"/>
      <c r="H6" s="84"/>
      <c r="I6" s="108"/>
      <c r="J6" s="84"/>
      <c r="K6" s="84"/>
      <c r="L6" s="90"/>
      <c r="M6" s="92"/>
      <c r="N6" s="86"/>
      <c r="O6" s="86"/>
      <c r="P6" s="86"/>
      <c r="Q6" s="86"/>
      <c r="R6" s="88"/>
    </row>
    <row r="7" spans="1:24" ht="27" customHeight="1" x14ac:dyDescent="0.25">
      <c r="A7" s="77"/>
      <c r="B7" s="80"/>
      <c r="C7" s="26" t="s">
        <v>24</v>
      </c>
      <c r="D7" s="82"/>
      <c r="E7" s="84"/>
      <c r="F7" s="84"/>
      <c r="G7" s="84"/>
      <c r="H7" s="84"/>
      <c r="I7" s="108"/>
      <c r="J7" s="84"/>
      <c r="K7" s="84"/>
      <c r="L7" s="90"/>
      <c r="M7" s="92"/>
      <c r="N7" s="86"/>
      <c r="O7" s="86"/>
      <c r="P7" s="86"/>
      <c r="Q7" s="86"/>
      <c r="R7" s="88"/>
    </row>
    <row r="8" spans="1:24" ht="30.75" customHeight="1" x14ac:dyDescent="0.25">
      <c r="A8" s="77"/>
      <c r="B8" s="27">
        <v>1</v>
      </c>
      <c r="C8" s="26" t="s">
        <v>25</v>
      </c>
      <c r="D8" s="19" t="s">
        <v>26</v>
      </c>
      <c r="E8" s="20">
        <v>30</v>
      </c>
      <c r="F8" s="20">
        <v>4</v>
      </c>
      <c r="G8" s="20">
        <v>5</v>
      </c>
      <c r="H8" s="20">
        <v>50</v>
      </c>
      <c r="I8" s="21">
        <v>0.51060000000000005</v>
      </c>
      <c r="J8" s="20">
        <v>6</v>
      </c>
      <c r="K8" s="20">
        <f>E8*F8*G8*H8</f>
        <v>30000</v>
      </c>
      <c r="L8" s="22">
        <f>(E8*F8*G8*H8*I8)+(J8*12*150)</f>
        <v>26118</v>
      </c>
      <c r="M8" s="23"/>
      <c r="N8" s="24"/>
      <c r="O8" s="24"/>
      <c r="P8" s="24"/>
      <c r="Q8" s="24"/>
      <c r="R8" s="25">
        <f>(K8*L8*M8*N8*O8)+(P8*12*150)</f>
        <v>0</v>
      </c>
    </row>
    <row r="9" spans="1:24" ht="30.75" customHeight="1" thickBot="1" x14ac:dyDescent="0.3">
      <c r="A9" s="78"/>
      <c r="B9" s="28">
        <v>1</v>
      </c>
      <c r="C9" s="29" t="s">
        <v>27</v>
      </c>
      <c r="D9" s="30" t="s">
        <v>28</v>
      </c>
      <c r="E9" s="31">
        <v>12</v>
      </c>
      <c r="F9" s="31">
        <v>4</v>
      </c>
      <c r="G9" s="31">
        <v>5</v>
      </c>
      <c r="H9" s="31">
        <v>48</v>
      </c>
      <c r="I9" s="32">
        <v>0.51060000000000005</v>
      </c>
      <c r="J9" s="31">
        <v>4</v>
      </c>
      <c r="K9" s="31">
        <f>E9*F9*G9*H9</f>
        <v>11520</v>
      </c>
      <c r="L9" s="33">
        <f>(E9*F9*G9*H9*I9)+(J9*12*150)</f>
        <v>13082.112000000001</v>
      </c>
      <c r="M9" s="34"/>
      <c r="N9" s="35"/>
      <c r="O9" s="35"/>
      <c r="P9" s="35"/>
      <c r="Q9" s="35"/>
      <c r="R9" s="36">
        <f>(K9*L9*M9*N9*O9)+(P9*12*150)</f>
        <v>0</v>
      </c>
    </row>
    <row r="10" spans="1:24" ht="62.25" customHeight="1" x14ac:dyDescent="0.25">
      <c r="A10" s="76" t="s">
        <v>29</v>
      </c>
      <c r="B10" s="103">
        <v>2</v>
      </c>
      <c r="C10" s="105" t="s">
        <v>30</v>
      </c>
      <c r="D10" s="12" t="s">
        <v>31</v>
      </c>
      <c r="E10" s="13">
        <v>1.7</v>
      </c>
      <c r="F10" s="13">
        <v>4</v>
      </c>
      <c r="G10" s="13">
        <v>5</v>
      </c>
      <c r="H10" s="13">
        <v>48</v>
      </c>
      <c r="I10" s="14">
        <v>0.51060000000000005</v>
      </c>
      <c r="J10" s="13">
        <v>4</v>
      </c>
      <c r="K10" s="13">
        <f t="shared" ref="K10:K13" si="0">E10*F10*G10*H10</f>
        <v>1632</v>
      </c>
      <c r="L10" s="15">
        <f>(E10*F10*G10*H10*I10)+(J10*150*12)</f>
        <v>8033.2992000000004</v>
      </c>
      <c r="M10" s="16"/>
      <c r="N10" s="17"/>
      <c r="O10" s="17"/>
      <c r="P10" s="17"/>
      <c r="Q10" s="17"/>
      <c r="R10" s="18">
        <f>(K10*L10*M10*N10*O10)+(P10*150*12)</f>
        <v>0</v>
      </c>
    </row>
    <row r="11" spans="1:24" ht="62.25" customHeight="1" thickBot="1" x14ac:dyDescent="0.3">
      <c r="A11" s="78"/>
      <c r="B11" s="104"/>
      <c r="C11" s="106"/>
      <c r="D11" s="29" t="s">
        <v>31</v>
      </c>
      <c r="E11" s="31">
        <v>4.5</v>
      </c>
      <c r="F11" s="31">
        <v>4</v>
      </c>
      <c r="G11" s="31">
        <v>5</v>
      </c>
      <c r="H11" s="31">
        <v>48</v>
      </c>
      <c r="I11" s="32">
        <v>0.51060000000000005</v>
      </c>
      <c r="J11" s="31">
        <v>4</v>
      </c>
      <c r="K11" s="31">
        <f t="shared" si="0"/>
        <v>4320</v>
      </c>
      <c r="L11" s="33">
        <f>(E11*F11*G11*H11*I11)+(J11*12*150)</f>
        <v>9405.7920000000013</v>
      </c>
      <c r="M11" s="34"/>
      <c r="N11" s="35"/>
      <c r="O11" s="35"/>
      <c r="P11" s="35"/>
      <c r="Q11" s="35"/>
      <c r="R11" s="36">
        <f>(K11*L11*M11*N11*O11)+(P11*12*150)</f>
        <v>0</v>
      </c>
    </row>
    <row r="12" spans="1:24" ht="34.5" customHeight="1" x14ac:dyDescent="0.25">
      <c r="A12" s="98" t="s">
        <v>32</v>
      </c>
      <c r="B12" s="37">
        <v>1</v>
      </c>
      <c r="C12" s="12" t="s">
        <v>33</v>
      </c>
      <c r="D12" s="12" t="s">
        <v>34</v>
      </c>
      <c r="E12" s="13">
        <v>1.3</v>
      </c>
      <c r="F12" s="13">
        <v>4</v>
      </c>
      <c r="G12" s="13">
        <v>6</v>
      </c>
      <c r="H12" s="13">
        <v>35</v>
      </c>
      <c r="I12" s="14">
        <v>0.51060000000000005</v>
      </c>
      <c r="J12" s="13">
        <v>4</v>
      </c>
      <c r="K12" s="13">
        <f t="shared" si="0"/>
        <v>1092</v>
      </c>
      <c r="L12" s="15">
        <f>(E12*F12*G12*H12*I12)+(J12*150*12)</f>
        <v>7757.5752000000002</v>
      </c>
      <c r="M12" s="16"/>
      <c r="N12" s="17"/>
      <c r="O12" s="17"/>
      <c r="P12" s="17"/>
      <c r="Q12" s="17"/>
      <c r="R12" s="18">
        <f>(K12*L12*M12*N12*O12)+(P12*150*12)</f>
        <v>0</v>
      </c>
    </row>
    <row r="13" spans="1:24" ht="48" customHeight="1" thickBot="1" x14ac:dyDescent="0.3">
      <c r="A13" s="99"/>
      <c r="B13" s="28">
        <v>1</v>
      </c>
      <c r="C13" s="38" t="s">
        <v>30</v>
      </c>
      <c r="D13" s="38" t="s">
        <v>35</v>
      </c>
      <c r="E13" s="39">
        <v>4</v>
      </c>
      <c r="F13" s="31">
        <v>4</v>
      </c>
      <c r="G13" s="31">
        <v>6</v>
      </c>
      <c r="H13" s="31">
        <v>35</v>
      </c>
      <c r="I13" s="32">
        <v>0.51060000000000005</v>
      </c>
      <c r="J13" s="31">
        <v>4</v>
      </c>
      <c r="K13" s="31">
        <f t="shared" si="0"/>
        <v>3360</v>
      </c>
      <c r="L13" s="33">
        <f>(E13*F13*G13*H13*I13)+(J13*12*150)</f>
        <v>8915.616</v>
      </c>
      <c r="M13" s="34"/>
      <c r="N13" s="35"/>
      <c r="O13" s="35"/>
      <c r="P13" s="35"/>
      <c r="Q13" s="35"/>
      <c r="R13" s="36">
        <f>(K13*L13*M13*N13*O13)+(P13*12*150)</f>
        <v>0</v>
      </c>
    </row>
    <row r="14" spans="1:24" ht="48" customHeight="1" thickBot="1" x14ac:dyDescent="0.3">
      <c r="A14" s="40" t="s">
        <v>36</v>
      </c>
      <c r="B14" s="41">
        <f>SUM(B5:B13)</f>
        <v>10</v>
      </c>
      <c r="C14" s="93"/>
      <c r="D14" s="95"/>
      <c r="E14" s="42">
        <f>SUM(E5:E13)</f>
        <v>156.5</v>
      </c>
      <c r="F14" s="100"/>
      <c r="G14" s="101"/>
      <c r="H14" s="101"/>
      <c r="I14" s="102"/>
      <c r="J14" s="42">
        <f>SUM(J5:J13)</f>
        <v>42</v>
      </c>
      <c r="K14" s="42">
        <f>SUM(K5:K13)</f>
        <v>154924</v>
      </c>
      <c r="L14" s="43">
        <f>SUM(L5:L13)</f>
        <v>157052.5944</v>
      </c>
      <c r="M14" s="44"/>
      <c r="N14" s="44"/>
      <c r="O14" s="44"/>
      <c r="P14" s="44"/>
      <c r="Q14" s="44"/>
      <c r="R14" s="45">
        <f>SUM(R5:R13)</f>
        <v>0</v>
      </c>
    </row>
    <row r="15" spans="1:24" ht="19.5" thickBot="1" x14ac:dyDescent="0.3">
      <c r="A15" s="93" t="s">
        <v>37</v>
      </c>
      <c r="B15" s="94"/>
      <c r="C15" s="94"/>
      <c r="D15" s="94"/>
      <c r="E15" s="94"/>
      <c r="F15" s="94"/>
      <c r="G15" s="94"/>
      <c r="H15" s="94"/>
      <c r="I15" s="94"/>
      <c r="J15" s="94"/>
      <c r="K15" s="95"/>
      <c r="L15" s="46">
        <f>L14/K14</f>
        <v>1.0137396039348325</v>
      </c>
      <c r="M15" s="93" t="s">
        <v>38</v>
      </c>
      <c r="N15" s="94"/>
      <c r="O15" s="94"/>
      <c r="P15" s="94"/>
      <c r="Q15" s="95"/>
      <c r="R15" s="47">
        <f>R14/K14</f>
        <v>0</v>
      </c>
    </row>
    <row r="16" spans="1:24" ht="19.5" thickBot="1" x14ac:dyDescent="0.3">
      <c r="A16" s="93" t="s">
        <v>39</v>
      </c>
      <c r="B16" s="94"/>
      <c r="C16" s="94"/>
      <c r="D16" s="94"/>
      <c r="E16" s="94"/>
      <c r="F16" s="94"/>
      <c r="G16" s="94"/>
      <c r="H16" s="94"/>
      <c r="I16" s="94"/>
      <c r="J16" s="94"/>
      <c r="K16" s="95"/>
      <c r="L16" s="48">
        <v>0.18</v>
      </c>
    </row>
    <row r="17" spans="1:18" ht="15.75" hidden="1" thickBot="1" x14ac:dyDescent="0.3">
      <c r="L17" s="49"/>
    </row>
    <row r="18" spans="1:18" ht="15.75" hidden="1" thickBot="1" x14ac:dyDescent="0.3">
      <c r="D18" s="50"/>
      <c r="E18" s="50"/>
      <c r="F18" s="50"/>
      <c r="G18" s="50"/>
      <c r="H18" s="50"/>
      <c r="I18" s="50"/>
      <c r="J18" s="50"/>
      <c r="K18" s="50"/>
      <c r="L18" s="49"/>
    </row>
    <row r="19" spans="1:18" ht="15.75" hidden="1" thickBot="1" x14ac:dyDescent="0.3">
      <c r="L19" s="51" t="e">
        <f>#REF!+#REF!+#REF!+#REF!+#REF!+#REF!+#REF!+#REF!+#REF!</f>
        <v>#REF!</v>
      </c>
      <c r="R19" s="52" t="e">
        <f>#REF!+#REF!+#REF!+#REF!+#REF!+#REF!+#REF!+#REF!+#REF!</f>
        <v>#REF!</v>
      </c>
    </row>
    <row r="20" spans="1:18" ht="15.75" hidden="1" thickBot="1" x14ac:dyDescent="0.3">
      <c r="L20" s="53" t="e">
        <f>(#REF!+#REF!+#REF!+#REF!+#REF!)*5</f>
        <v>#REF!</v>
      </c>
      <c r="R20" s="54" t="e">
        <f>(#REF!+#REF!+#REF!+#REF!+#REF!)*5</f>
        <v>#REF!</v>
      </c>
    </row>
    <row r="21" spans="1:18" ht="15.75" hidden="1" thickBot="1" x14ac:dyDescent="0.3">
      <c r="L21" s="53" t="e">
        <f>(#REF!+#REF!)*6</f>
        <v>#REF!</v>
      </c>
      <c r="R21" s="54" t="e">
        <f>(#REF!+#REF!)*6</f>
        <v>#REF!</v>
      </c>
    </row>
    <row r="22" spans="1:18" ht="15.75" hidden="1" thickBot="1" x14ac:dyDescent="0.3">
      <c r="L22" s="53" t="e">
        <f>(#REF!+#REF!)*5</f>
        <v>#REF!</v>
      </c>
      <c r="R22" s="54" t="e">
        <f>(#REF!+#REF!)*5</f>
        <v>#REF!</v>
      </c>
    </row>
    <row r="23" spans="1:18" ht="30" hidden="1" customHeight="1" x14ac:dyDescent="0.3">
      <c r="L23" s="55"/>
      <c r="M23" s="56" t="e">
        <f>#REF!+#REF!</f>
        <v>#REF!</v>
      </c>
      <c r="R23" s="57"/>
    </row>
    <row r="24" spans="1:18" ht="15.75" hidden="1" thickBot="1" x14ac:dyDescent="0.3">
      <c r="L24" s="49"/>
      <c r="M24" s="58"/>
    </row>
    <row r="25" spans="1:18" ht="15.75" hidden="1" thickBot="1" x14ac:dyDescent="0.3">
      <c r="L25" s="59" t="e">
        <f>#REF!/#REF!</f>
        <v>#REF!</v>
      </c>
      <c r="M25" s="58"/>
      <c r="R25" s="60" t="e">
        <f>#REF!/#REF!</f>
        <v>#REF!</v>
      </c>
    </row>
    <row r="26" spans="1:18" ht="15.75" hidden="1" thickBot="1" x14ac:dyDescent="0.3">
      <c r="L26" s="49"/>
    </row>
    <row r="27" spans="1:18" ht="15.75" hidden="1" thickBot="1" x14ac:dyDescent="0.3">
      <c r="L27" s="49"/>
    </row>
    <row r="28" spans="1:18" ht="15.75" hidden="1" thickBot="1" x14ac:dyDescent="0.3">
      <c r="L28" s="49"/>
    </row>
    <row r="29" spans="1:18" ht="15.75" hidden="1" thickBot="1" x14ac:dyDescent="0.3">
      <c r="L29" s="49"/>
    </row>
    <row r="30" spans="1:18" ht="19.5" thickBot="1" x14ac:dyDescent="0.3">
      <c r="A30" s="93" t="s">
        <v>40</v>
      </c>
      <c r="B30" s="94"/>
      <c r="C30" s="94"/>
      <c r="D30" s="94"/>
      <c r="E30" s="94"/>
      <c r="F30" s="94"/>
      <c r="G30" s="94"/>
      <c r="H30" s="94"/>
      <c r="I30" s="94"/>
      <c r="J30" s="94"/>
      <c r="K30" s="95"/>
      <c r="L30" s="61">
        <f>L14*L16</f>
        <v>28269.466991999998</v>
      </c>
    </row>
    <row r="31" spans="1:18" ht="19.5" thickBot="1" x14ac:dyDescent="0.3">
      <c r="A31" s="109" t="s">
        <v>41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1"/>
      <c r="L31" s="45">
        <f>L14+L30</f>
        <v>185322.061392</v>
      </c>
    </row>
    <row r="32" spans="1:18" ht="19.5" thickBot="1" x14ac:dyDescent="0.3">
      <c r="A32" s="93" t="s">
        <v>42</v>
      </c>
      <c r="B32" s="94"/>
      <c r="C32" s="94"/>
      <c r="D32" s="94"/>
      <c r="E32" s="94"/>
      <c r="F32" s="94"/>
      <c r="G32" s="94"/>
      <c r="H32" s="94"/>
      <c r="I32" s="94"/>
      <c r="J32" s="94"/>
      <c r="K32" s="95"/>
      <c r="L32" s="46">
        <f>L31/K14</f>
        <v>1.1962127326431025</v>
      </c>
      <c r="M32" s="93" t="s">
        <v>43</v>
      </c>
      <c r="N32" s="94"/>
      <c r="O32" s="94"/>
      <c r="P32" s="94"/>
      <c r="Q32" s="95"/>
      <c r="R32" s="62">
        <f>R15-L32</f>
        <v>-1.1962127326431025</v>
      </c>
    </row>
    <row r="34" spans="1:18" x14ac:dyDescent="0.25">
      <c r="A34" s="63" t="s">
        <v>44</v>
      </c>
      <c r="B34" s="64"/>
      <c r="C34" s="65"/>
      <c r="D34" s="64"/>
      <c r="E34" s="64"/>
      <c r="F34" s="64"/>
      <c r="G34" s="65"/>
      <c r="H34" s="65"/>
      <c r="I34" s="65"/>
      <c r="J34" s="65"/>
      <c r="K34" s="65"/>
      <c r="L34" s="65"/>
    </row>
    <row r="35" spans="1:18" x14ac:dyDescent="0.25">
      <c r="B35" s="66"/>
      <c r="D35" s="66"/>
      <c r="E35" s="66"/>
      <c r="F35" s="66"/>
    </row>
    <row r="36" spans="1:18" ht="15" customHeight="1" x14ac:dyDescent="0.25">
      <c r="A36" s="96" t="s">
        <v>45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R36" s="67"/>
    </row>
    <row r="37" spans="1:18" x14ac:dyDescent="0.25">
      <c r="D37" s="66"/>
      <c r="E37" s="66"/>
      <c r="F37" s="66"/>
      <c r="L37" s="67"/>
      <c r="R37" s="67"/>
    </row>
    <row r="38" spans="1:18" x14ac:dyDescent="0.25">
      <c r="A38" s="97" t="s">
        <v>46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8" x14ac:dyDescent="0.25">
      <c r="D39" s="66"/>
      <c r="E39" s="66"/>
      <c r="F39" s="66"/>
    </row>
    <row r="40" spans="1:18" x14ac:dyDescent="0.25">
      <c r="A40" s="97" t="s">
        <v>48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8" x14ac:dyDescent="0.25">
      <c r="E41" s="66"/>
      <c r="F41" s="66"/>
    </row>
    <row r="42" spans="1:18" x14ac:dyDescent="0.25">
      <c r="A42" s="97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8" x14ac:dyDescent="0.25">
      <c r="D43" s="66"/>
      <c r="E43" s="66"/>
      <c r="F43" s="66"/>
    </row>
    <row r="44" spans="1:18" x14ac:dyDescent="0.25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8" x14ac:dyDescent="0.25">
      <c r="D45" s="66"/>
      <c r="E45" s="66"/>
      <c r="F45" s="66"/>
    </row>
  </sheetData>
  <mergeCells count="38">
    <mergeCell ref="A40:L40"/>
    <mergeCell ref="A42:L42"/>
    <mergeCell ref="A44:L44"/>
    <mergeCell ref="A30:K30"/>
    <mergeCell ref="A31:K31"/>
    <mergeCell ref="A32:K32"/>
    <mergeCell ref="M5:M7"/>
    <mergeCell ref="N5:N7"/>
    <mergeCell ref="M32:Q32"/>
    <mergeCell ref="A36:L36"/>
    <mergeCell ref="A38:L38"/>
    <mergeCell ref="A12:A13"/>
    <mergeCell ref="C14:D14"/>
    <mergeCell ref="F14:I14"/>
    <mergeCell ref="A15:K15"/>
    <mergeCell ref="M15:Q15"/>
    <mergeCell ref="A16:K16"/>
    <mergeCell ref="A10:A11"/>
    <mergeCell ref="B10:B11"/>
    <mergeCell ref="C10:C11"/>
    <mergeCell ref="I5:I7"/>
    <mergeCell ref="J5:J7"/>
    <mergeCell ref="A1:R1"/>
    <mergeCell ref="A3:L3"/>
    <mergeCell ref="M3:R3"/>
    <mergeCell ref="A5:A9"/>
    <mergeCell ref="B5:B7"/>
    <mergeCell ref="D5:D7"/>
    <mergeCell ref="E5:E7"/>
    <mergeCell ref="F5:F7"/>
    <mergeCell ref="G5:G7"/>
    <mergeCell ref="H5:H7"/>
    <mergeCell ref="O5:O7"/>
    <mergeCell ref="P5:P7"/>
    <mergeCell ref="Q5:Q7"/>
    <mergeCell ref="R5:R7"/>
    <mergeCell ref="K5:K7"/>
    <mergeCell ref="L5:L7"/>
  </mergeCells>
  <pageMargins left="0.25" right="0.25" top="0.75" bottom="0.75" header="0.3" footer="0.3"/>
  <pageSetup paperSize="9" scale="4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ALL.4_PFP_NOME ENTE</vt:lpstr>
      <vt:lpstr>'ALL.4_PFP_NOME ENTE'!Area_stampa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ROMAGNOLI Gloria</dc:creator>
  <cp:lastModifiedBy>BORIA Nicoletta</cp:lastModifiedBy>
  <cp:lastPrinted>2023-06-16T10:38:56Z</cp:lastPrinted>
  <dcterms:created xsi:type="dcterms:W3CDTF">2023-06-09T10:00:36Z</dcterms:created>
  <dcterms:modified xsi:type="dcterms:W3CDTF">2023-06-16T10:39:45Z</dcterms:modified>
</cp:coreProperties>
</file>